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840" windowHeight="9030" activeTab="1"/>
  </bookViews>
  <sheets>
    <sheet name="услуги ФОК" sheetId="3" r:id="rId1"/>
    <sheet name="калькуляция" sheetId="4" r:id="rId2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4"/>
  <c r="B83" s="1"/>
  <c r="G76"/>
  <c r="G77" s="1"/>
  <c r="G24" l="1"/>
  <c r="E9" i="3" l="1"/>
  <c r="D9"/>
  <c r="E275" i="4"/>
  <c r="H275" s="1"/>
  <c r="G293"/>
  <c r="G294" s="1"/>
  <c r="G290"/>
  <c r="F262"/>
  <c r="F254"/>
  <c r="G223"/>
  <c r="G224" s="1"/>
  <c r="G220"/>
  <c r="E205"/>
  <c r="H209" s="1"/>
  <c r="G174"/>
  <c r="G175" s="1"/>
  <c r="G171"/>
  <c r="E156"/>
  <c r="H156" s="1"/>
  <c r="G125"/>
  <c r="G126" s="1"/>
  <c r="G122"/>
  <c r="E107"/>
  <c r="H111" s="1"/>
  <c r="E58"/>
  <c r="H62" s="1"/>
  <c r="G27"/>
  <c r="G28" s="1"/>
  <c r="B34" s="1"/>
  <c r="E9"/>
  <c r="H13" s="1"/>
  <c r="H58" l="1"/>
  <c r="H107"/>
  <c r="H9"/>
  <c r="B300"/>
  <c r="H279"/>
  <c r="H205"/>
  <c r="B230"/>
  <c r="H160"/>
  <c r="B132"/>
  <c r="E37"/>
  <c r="E38" s="1"/>
  <c r="E86"/>
  <c r="E87" s="1"/>
  <c r="B181"/>
  <c r="E184" s="1"/>
  <c r="E185" s="1"/>
  <c r="E135"/>
  <c r="E136" s="1"/>
  <c r="E233"/>
  <c r="E234" s="1"/>
  <c r="E303" l="1"/>
  <c r="E304" s="1"/>
  <c r="E39"/>
  <c r="E41" s="1"/>
  <c r="E45" s="1"/>
  <c r="E305"/>
  <c r="E307" s="1"/>
  <c r="E311" s="1"/>
  <c r="E186"/>
  <c r="E188" s="1"/>
  <c r="E192" s="1"/>
  <c r="E137"/>
  <c r="E139" s="1"/>
  <c r="E143" s="1"/>
  <c r="E235"/>
  <c r="E237" s="1"/>
  <c r="E241" s="1"/>
  <c r="E88"/>
  <c r="E90" s="1"/>
  <c r="E94" s="1"/>
  <c r="E15" i="3" l="1"/>
  <c r="D15"/>
  <c r="E14"/>
  <c r="D14"/>
  <c r="E13"/>
  <c r="D13"/>
  <c r="E12"/>
  <c r="D12"/>
  <c r="E11"/>
  <c r="D11"/>
  <c r="E10"/>
  <c r="D10"/>
  <c r="E8"/>
  <c r="D8"/>
</calcChain>
</file>

<file path=xl/sharedStrings.xml><?xml version="1.0" encoding="utf-8"?>
<sst xmlns="http://schemas.openxmlformats.org/spreadsheetml/2006/main" count="311" uniqueCount="123">
  <si>
    <t>№ п/п</t>
  </si>
  <si>
    <t>Наименование услуги</t>
  </si>
  <si>
    <t>Посещение тира (1 час/человек)</t>
  </si>
  <si>
    <t>Стоимость за 1 занятие (один час), за 1 человека (руб.)</t>
  </si>
  <si>
    <t>Стоимость за 8 занятий (один час), за 1 человека (руб.)</t>
  </si>
  <si>
    <t>Стоимость за 12 занятий (один час), за 1 человека (руб.)</t>
  </si>
  <si>
    <t>Стоимость услуг по проведению физкультурно- оздоровительных и спортивно- массовых мероприятий, предоставляемые ФОК "Олимп" п.Чернышевск</t>
  </si>
  <si>
    <t>Вид услуги</t>
  </si>
  <si>
    <t xml:space="preserve">Стоимость за 1 час, руб. </t>
  </si>
  <si>
    <t>Стоимость прочих услуг, предоставляемые ФОК "Олимп" п.Чернышевск</t>
  </si>
  <si>
    <t>Услуги по организации и проведению физкультурных и спортивных мероприятий</t>
  </si>
  <si>
    <t>Посещение тренажерного зала (занятие с тренером)</t>
  </si>
  <si>
    <t>Занятия по фитнесу (групповое занятие (с тренером)</t>
  </si>
  <si>
    <t>Занятия по футболу (групповое занятие с тренером)</t>
  </si>
  <si>
    <t>Занятия по настольному теннису (занятие с тренером)</t>
  </si>
  <si>
    <t>Занятия по волейболу (групповое занятие с тренером)</t>
  </si>
  <si>
    <t>Занятия по боксу (занятие с тренером)</t>
  </si>
  <si>
    <t xml:space="preserve">                 Приложение 1  к приказу </t>
  </si>
  <si>
    <r>
      <t xml:space="preserve">от     </t>
    </r>
    <r>
      <rPr>
        <u/>
        <sz val="10"/>
        <color theme="1"/>
        <rFont val="Calibri"/>
        <family val="2"/>
        <charset val="204"/>
        <scheme val="minor"/>
      </rPr>
      <t xml:space="preserve">                                                 2023 г</t>
    </r>
  </si>
  <si>
    <t xml:space="preserve"> Предоставление помещения  спортивного зала для проведения тренировок (2 зоны)</t>
  </si>
  <si>
    <t xml:space="preserve"> Предоставление помещения  спортивного зала для проведения тренировок  (1 зона)</t>
  </si>
  <si>
    <t>Предоставление помещения  тренажерного зала для проведения тренировок</t>
  </si>
  <si>
    <t>Предоставление помещения  боксерского  зала для проведения соревнований</t>
  </si>
  <si>
    <t>Стоимость услуг по проведению физкультурно- оздоровительных  мероприятий, соревнований и культурно зрелищных мепоприятий, предоставляемые ФОК "Олимп" п.Чернышевск</t>
  </si>
  <si>
    <t>Расчет по Фоку</t>
  </si>
  <si>
    <t>посещение тренажерного зала (индивидуальное)</t>
  </si>
  <si>
    <t>занятие по фитнесу (индивидуальное)</t>
  </si>
  <si>
    <t xml:space="preserve">Годовой ФОТ согласно шт.расписан </t>
  </si>
  <si>
    <t>Норма рабочего времени 2023 год</t>
  </si>
  <si>
    <t>специалистов :  5 человек</t>
  </si>
  <si>
    <t>Средняя стоимость 1 часа рабочего времени основного персонала: 2290,86/1973 =</t>
  </si>
  <si>
    <t>Затраты организации по данным годового отчета (годовых данных нет, взяты из смет 2023 г)</t>
  </si>
  <si>
    <t>Итого:</t>
  </si>
  <si>
    <t>Зарплату взята со штаток 2023 г ( так как формы 737  годового отчета еще нет)</t>
  </si>
  <si>
    <t>Коффициент накладных расходов =10135,3/14811,89</t>
  </si>
  <si>
    <t>Накладные расходы: 1161,10*,68</t>
  </si>
  <si>
    <t>Итого себестоимость: 1161,1+794,51</t>
  </si>
  <si>
    <t>Рентабельность 20%</t>
  </si>
  <si>
    <t>ИТОГО:</t>
  </si>
  <si>
    <t>2085,24+391,12</t>
  </si>
  <si>
    <t>Пропускная способность в  1 час</t>
  </si>
  <si>
    <t>15 человек</t>
  </si>
  <si>
    <t>Стоимость 1 часа посещения составляет:</t>
  </si>
  <si>
    <t>2346,73/15</t>
  </si>
  <si>
    <t xml:space="preserve">Предлагаемая цена (без эквайринга):   </t>
  </si>
  <si>
    <t>Предлагаемая цена (с эквайрингом 2%):   170 руб.</t>
  </si>
  <si>
    <t>(160+2%)= 163,20</t>
  </si>
  <si>
    <t>Предлагаемая цена (с эквайрингом 3%):   170 руб.</t>
  </si>
  <si>
    <t>(160+3%)= 164,80</t>
  </si>
  <si>
    <t>посещение тира (индивидуальное)</t>
  </si>
  <si>
    <t>10 человек</t>
  </si>
  <si>
    <t>2346,73/10</t>
  </si>
  <si>
    <t>(235+2%)= 240</t>
  </si>
  <si>
    <t>(255+3%)= 242,05</t>
  </si>
  <si>
    <t>занятие по теннису (индивидуальное)</t>
  </si>
  <si>
    <t>Зарплата взята со штаток 2023 г ( так как формы 737  годового отчета еще нет)</t>
  </si>
  <si>
    <t>12 человек</t>
  </si>
  <si>
    <t>2346,73/12</t>
  </si>
  <si>
    <t>(200+2%)= 204</t>
  </si>
  <si>
    <t>(200+3%)= 206</t>
  </si>
  <si>
    <t>занятие по футболу (индивидуальное)</t>
  </si>
  <si>
    <t>занятие по волейболу (индивидуальное)</t>
  </si>
  <si>
    <t>занятие по боксу (индивидуальное)</t>
  </si>
  <si>
    <t>20 человек</t>
  </si>
  <si>
    <t>2346,73/20</t>
  </si>
  <si>
    <t>(120+2%)= 122,40</t>
  </si>
  <si>
    <t>(120+3%)= 123,60</t>
  </si>
  <si>
    <t>Расчет платных услуг ФОК "Олимп"</t>
  </si>
  <si>
    <t>услуги по организации и проведению физкультурных и спортивных мероприятий</t>
  </si>
  <si>
    <t>Средняя стоимость 1 часа рабочего времени основного персонала: 1838,95/1973 =</t>
  </si>
  <si>
    <t>Коффициент накладных расходов =10135,3/12720,46</t>
  </si>
  <si>
    <t>Накладные расходы: 1199,58*,080</t>
  </si>
  <si>
    <t>Итого себестоимость: 1199,58+955,79</t>
  </si>
  <si>
    <t>2155,37+431,07</t>
  </si>
  <si>
    <t>100 человек</t>
  </si>
  <si>
    <t>Стоимость 1 часа услуги составляет:</t>
  </si>
  <si>
    <t>Предлагаемая цена   710 руб./ месяц</t>
  </si>
  <si>
    <r>
      <t>1.Предоставление помещения для кафе -19,23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</si>
  <si>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>Арендная плата в месяц =500руб/месяц*19,23м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</si>
  <si>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Предлагаемая цена   9615 руб./ месяц</t>
  </si>
  <si>
    <r>
      <t>Арендная плата в месяц =500р/месяц*2м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</si>
  <si>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>2.Предоставление помещения для кофейного аппарата -2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</si>
  <si>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При проведении соревнований и культурно- зрелищных мероприятий установить повышающий коэффициент для спортивного зала  в соответствии с количеством участников и зрителей:</t>
  </si>
  <si>
    <t>от 100 до 300 человек -1,1</t>
  </si>
  <si>
    <t>от 301 до 500 человек - 1,25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</si>
  <si>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</si>
  <si>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>Предоставление помещения для кофейного аппарата (в месяц) 2 м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</si>
  <si>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Предоставление помещения для кафе (в месяц) 19,23 м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</si>
  <si>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Предоставление помещения для массажного кабинета (в месяц) 10 м</t>
    </r>
    <r>
      <rPr>
        <vertAlign val="superscript"/>
        <sz val="12"/>
        <color theme="1"/>
        <rFont val="Times New Roman"/>
        <family val="1"/>
        <charset val="204"/>
      </rPr>
      <t>2</t>
    </r>
  </si>
  <si>
    <t xml:space="preserve">Стоимость за 1 месяц, руб. </t>
  </si>
  <si>
    <t xml:space="preserve">Предоставление зала для фитнес занятий </t>
  </si>
  <si>
    <t>Посещение тренажерного зала (занятие без тренера)</t>
  </si>
  <si>
    <t>специалистов :  4 человек</t>
  </si>
  <si>
    <t>1754,69/15</t>
  </si>
  <si>
    <t>(117+2%)= 119</t>
  </si>
  <si>
    <t>(117+3%)= 120</t>
  </si>
  <si>
    <t>1955,61+391,12</t>
  </si>
  <si>
    <t>(коммунальные услуги)</t>
  </si>
  <si>
    <t>(работы, услуги по содержанию имущества)</t>
  </si>
  <si>
    <t>(прочие работы, услуги )</t>
  </si>
  <si>
    <t>ЭКР 223</t>
  </si>
  <si>
    <t>ЭКР 225</t>
  </si>
  <si>
    <t>ЭКР 226</t>
  </si>
  <si>
    <t>ЭКР 290</t>
  </si>
  <si>
    <t>ЭКР 340</t>
  </si>
  <si>
    <t>ЭКР 221</t>
  </si>
  <si>
    <t>ЭКР 212</t>
  </si>
  <si>
    <t>(услуги связи)</t>
  </si>
  <si>
    <t>(прочие материальные запасы)</t>
  </si>
  <si>
    <t>(уплата налогов, сборов и иных платежей)</t>
  </si>
  <si>
    <t>ЭКР 211</t>
  </si>
  <si>
    <t>(иные выплаты персоналу учреждений)</t>
  </si>
  <si>
    <t>(начисление по оплате труда)</t>
  </si>
  <si>
    <t>(заработная плата)</t>
  </si>
  <si>
    <t>ЭКР 213</t>
  </si>
  <si>
    <t>без тренера</t>
  </si>
  <si>
    <t>ЗП  основного персонала (1 тренер-преподаватель, 1 медсестра, 1 администратор,                    1 гардеробщик з/плата взята на 9 месяцев, 1 уборщик служ.помещ.)</t>
  </si>
  <si>
    <t>ЗП  основного персонала ( 1 медсестра, 1 администратор,  1 гардеробщик з/плата взята на 9 месяцев, 1 уборщик служ.помещ.)</t>
  </si>
  <si>
    <t>ФОТ работников организации составляет:</t>
  </si>
  <si>
    <t>к Решению Совета</t>
  </si>
  <si>
    <t>занятия по фитнесу (индивидуальное)</t>
  </si>
  <si>
    <t>Приложение № 1 к приложениям 1,2,3,4</t>
  </si>
  <si>
    <t xml:space="preserve">                                            №             от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</si>
</sst>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7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left"/>
    </xf>
    <xf numFmtId="0" fontId="8" fillId="0" borderId="0" xfId="0" applyFont="1"/>
    <xf numFmtId="4" fontId="8" fillId="0" borderId="0" xfId="0" applyNumberFormat="1" applyFont="1"/>
    <xf numFmtId="2" fontId="0" fillId="0" borderId="0" xfId="0" applyNumberFormat="1" applyFont="1"/>
    <xf numFmtId="10" fontId="0" fillId="0" borderId="0" xfId="0" applyNumberFormat="1"/>
    <xf numFmtId="0" fontId="0" fillId="2" borderId="0" xfId="0" applyFill="1"/>
    <xf numFmtId="0" fontId="0" fillId="0" borderId="0" xfId="0" applyFont="1"/>
    <xf numFmtId="4" fontId="0" fillId="0" borderId="0" xfId="0" applyNumberFormat="1" applyFont="1"/>
    <xf numFmtId="0" fontId="9" fillId="0" borderId="0" xfId="0" applyFont="1"/>
    <xf numFmtId="4" fontId="9" fillId="0" borderId="0" xfId="0" applyNumberFormat="1" applyFont="1"/>
    <xf numFmtId="10" fontId="0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2" borderId="0" xfId="0" applyFont="1" applyFill="1"/>
    <xf numFmtId="4" fontId="0" fillId="2" borderId="0" xfId="0" applyNumberFormat="1" applyFill="1"/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5" fillId="0" borderId="1" xfId="0" applyFont="1" applyBorder="1" applyAlignment="1">
      <alignment horizontal="center" vertical="center" wrapText="1"/>
    </xf>
    <xf numFmtId="0" fontId="16" fillId="0" borderId="0" xfId="0" applyFont="1"/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A17" sqref="A17:E17"/>
    </sheetView>
  </sheetViews>
  <sheetFormatPr defaultRowHeight="15"/>
  <cols>
    <col min="1" max="1" width="3.85546875" customWidth="1"/>
    <col min="2" max="2" width="55.5703125" style="1" customWidth="1"/>
    <col min="3" max="3" width="16.140625" style="2" customWidth="1"/>
    <col min="4" max="4" width="15.5703125" customWidth="1"/>
    <col min="5" max="5" width="16" customWidth="1"/>
  </cols>
  <sheetData>
    <row r="1" spans="1:8" ht="18.75" customHeight="1">
      <c r="C1" s="60" t="s">
        <v>17</v>
      </c>
      <c r="D1" s="60"/>
      <c r="E1" s="60"/>
    </row>
    <row r="2" spans="1:8" ht="18.75" customHeight="1">
      <c r="D2" s="22" t="s">
        <v>18</v>
      </c>
      <c r="E2" s="2"/>
    </row>
    <row r="3" spans="1:8" ht="19.5" customHeight="1">
      <c r="E3" s="21"/>
    </row>
    <row r="4" spans="1:8" ht="37.5" customHeight="1">
      <c r="A4" s="62" t="s">
        <v>6</v>
      </c>
      <c r="B4" s="62"/>
      <c r="C4" s="62"/>
      <c r="D4" s="62"/>
      <c r="E4" s="62"/>
      <c r="F4" s="5"/>
      <c r="G4" s="5"/>
      <c r="H4" s="5"/>
    </row>
    <row r="5" spans="1:8" ht="12.75" customHeight="1">
      <c r="A5" s="6"/>
      <c r="B5" s="6"/>
      <c r="C5" s="6"/>
      <c r="D5" s="6"/>
      <c r="E5" s="6"/>
      <c r="F5" s="4"/>
      <c r="G5" s="4"/>
      <c r="H5" s="4"/>
    </row>
    <row r="6" spans="1:8" ht="36" customHeight="1">
      <c r="A6" s="64" t="s">
        <v>0</v>
      </c>
      <c r="B6" s="64" t="s">
        <v>1</v>
      </c>
      <c r="C6" s="57" t="s">
        <v>3</v>
      </c>
      <c r="D6" s="57" t="s">
        <v>4</v>
      </c>
      <c r="E6" s="57" t="s">
        <v>5</v>
      </c>
    </row>
    <row r="7" spans="1:8" ht="31.5" customHeight="1">
      <c r="A7" s="64"/>
      <c r="B7" s="64"/>
      <c r="C7" s="58"/>
      <c r="D7" s="58"/>
      <c r="E7" s="58"/>
    </row>
    <row r="8" spans="1:8" ht="29.25" customHeight="1">
      <c r="A8" s="7">
        <v>1</v>
      </c>
      <c r="B8" s="7" t="s">
        <v>11</v>
      </c>
      <c r="C8" s="8">
        <v>165</v>
      </c>
      <c r="D8" s="8">
        <f>C8*8</f>
        <v>1320</v>
      </c>
      <c r="E8" s="9">
        <f>C8*12</f>
        <v>1980</v>
      </c>
    </row>
    <row r="9" spans="1:8" ht="29.25" customHeight="1">
      <c r="A9" s="7">
        <v>2</v>
      </c>
      <c r="B9" s="7" t="s">
        <v>91</v>
      </c>
      <c r="C9" s="52">
        <v>120</v>
      </c>
      <c r="D9" s="52">
        <f>C9*8</f>
        <v>960</v>
      </c>
      <c r="E9" s="9">
        <f>C9*12</f>
        <v>1440</v>
      </c>
    </row>
    <row r="10" spans="1:8" ht="29.25" customHeight="1">
      <c r="A10" s="7">
        <v>3</v>
      </c>
      <c r="B10" s="7" t="s">
        <v>2</v>
      </c>
      <c r="C10" s="8">
        <v>240</v>
      </c>
      <c r="D10" s="8">
        <f t="shared" ref="D10:D15" si="0">C10*8</f>
        <v>1920</v>
      </c>
      <c r="E10" s="9">
        <f t="shared" ref="E10:E15" si="1">C10*12</f>
        <v>2880</v>
      </c>
    </row>
    <row r="11" spans="1:8" ht="29.25" customHeight="1">
      <c r="A11" s="7">
        <v>4</v>
      </c>
      <c r="B11" s="7" t="s">
        <v>12</v>
      </c>
      <c r="C11" s="8">
        <v>165</v>
      </c>
      <c r="D11" s="8">
        <f t="shared" si="0"/>
        <v>1320</v>
      </c>
      <c r="E11" s="9">
        <f t="shared" si="1"/>
        <v>1980</v>
      </c>
    </row>
    <row r="12" spans="1:8" ht="29.25" customHeight="1">
      <c r="A12" s="7">
        <v>5</v>
      </c>
      <c r="B12" s="7" t="s">
        <v>14</v>
      </c>
      <c r="C12" s="8">
        <v>210</v>
      </c>
      <c r="D12" s="8">
        <f t="shared" si="0"/>
        <v>1680</v>
      </c>
      <c r="E12" s="9">
        <f t="shared" si="1"/>
        <v>2520</v>
      </c>
    </row>
    <row r="13" spans="1:8" ht="29.25" customHeight="1">
      <c r="A13" s="7">
        <v>6</v>
      </c>
      <c r="B13" s="7" t="s">
        <v>13</v>
      </c>
      <c r="C13" s="8">
        <v>125</v>
      </c>
      <c r="D13" s="8">
        <f t="shared" si="0"/>
        <v>1000</v>
      </c>
      <c r="E13" s="9">
        <f t="shared" si="1"/>
        <v>1500</v>
      </c>
    </row>
    <row r="14" spans="1:8" ht="29.25" customHeight="1">
      <c r="A14" s="7">
        <v>7</v>
      </c>
      <c r="B14" s="7" t="s">
        <v>15</v>
      </c>
      <c r="C14" s="8">
        <v>125</v>
      </c>
      <c r="D14" s="8">
        <f t="shared" si="0"/>
        <v>1000</v>
      </c>
      <c r="E14" s="9">
        <f t="shared" si="1"/>
        <v>1500</v>
      </c>
    </row>
    <row r="15" spans="1:8" ht="29.25" customHeight="1">
      <c r="A15" s="7">
        <v>8</v>
      </c>
      <c r="B15" s="7" t="s">
        <v>16</v>
      </c>
      <c r="C15" s="8">
        <v>125</v>
      </c>
      <c r="D15" s="8">
        <f t="shared" si="0"/>
        <v>1000</v>
      </c>
      <c r="E15" s="9">
        <f t="shared" si="1"/>
        <v>1500</v>
      </c>
    </row>
    <row r="16" spans="1:8" s="3" customFormat="1" ht="19.5" customHeight="1">
      <c r="A16" s="10"/>
      <c r="B16" s="10"/>
      <c r="C16" s="11"/>
      <c r="D16" s="11"/>
      <c r="E16" s="12"/>
    </row>
    <row r="17" spans="1:12" s="3" customFormat="1" ht="61.5" customHeight="1">
      <c r="A17" s="62" t="s">
        <v>23</v>
      </c>
      <c r="B17" s="62"/>
      <c r="C17" s="62"/>
      <c r="D17" s="62"/>
      <c r="E17" s="62"/>
    </row>
    <row r="18" spans="1:12" s="3" customFormat="1" ht="21" customHeight="1">
      <c r="A18" s="13"/>
      <c r="B18" s="13"/>
      <c r="C18" s="13"/>
      <c r="D18" s="13"/>
      <c r="E18" s="13"/>
    </row>
    <row r="19" spans="1:12" s="3" customFormat="1" ht="42.75" customHeight="1">
      <c r="A19" s="14"/>
      <c r="B19" s="15" t="s">
        <v>7</v>
      </c>
      <c r="C19" s="16"/>
      <c r="D19" s="17"/>
      <c r="E19" s="8" t="s">
        <v>8</v>
      </c>
    </row>
    <row r="20" spans="1:12" ht="34.5" customHeight="1">
      <c r="A20" s="7">
        <v>1</v>
      </c>
      <c r="B20" s="61" t="s">
        <v>10</v>
      </c>
      <c r="C20" s="61"/>
      <c r="D20" s="61"/>
      <c r="E20" s="8">
        <v>2700</v>
      </c>
    </row>
    <row r="21" spans="1:12" ht="34.5" customHeight="1">
      <c r="A21" s="7">
        <v>2</v>
      </c>
      <c r="B21" s="61" t="s">
        <v>21</v>
      </c>
      <c r="C21" s="61"/>
      <c r="D21" s="61"/>
      <c r="E21" s="8">
        <v>1000</v>
      </c>
    </row>
    <row r="22" spans="1:12" ht="34.5" customHeight="1">
      <c r="A22" s="7">
        <v>3</v>
      </c>
      <c r="B22" s="61" t="s">
        <v>20</v>
      </c>
      <c r="C22" s="61"/>
      <c r="D22" s="61"/>
      <c r="E22" s="8">
        <v>1100</v>
      </c>
      <c r="L22" s="48"/>
    </row>
    <row r="23" spans="1:12" ht="34.5" customHeight="1">
      <c r="A23" s="7">
        <v>4</v>
      </c>
      <c r="B23" s="61" t="s">
        <v>19</v>
      </c>
      <c r="C23" s="61"/>
      <c r="D23" s="61"/>
      <c r="E23" s="8">
        <v>2200</v>
      </c>
      <c r="L23" s="49"/>
    </row>
    <row r="24" spans="1:12" ht="34.5" customHeight="1">
      <c r="A24" s="7">
        <v>5</v>
      </c>
      <c r="B24" s="61" t="s">
        <v>22</v>
      </c>
      <c r="C24" s="61"/>
      <c r="D24" s="61"/>
      <c r="E24" s="8">
        <v>1200</v>
      </c>
      <c r="L24" s="49"/>
    </row>
    <row r="25" spans="1:12" ht="34.5" customHeight="1">
      <c r="A25" s="7">
        <v>6</v>
      </c>
      <c r="B25" s="54" t="s">
        <v>90</v>
      </c>
      <c r="C25" s="55"/>
      <c r="D25" s="56"/>
      <c r="E25" s="50">
        <v>1000</v>
      </c>
      <c r="L25" s="49"/>
    </row>
    <row r="26" spans="1:12" s="3" customFormat="1" ht="34.5" customHeight="1">
      <c r="A26" s="10"/>
      <c r="B26" s="18"/>
      <c r="C26" s="18"/>
      <c r="D26" s="18"/>
      <c r="E26" s="19"/>
      <c r="L26" s="3" t="s">
        <v>85</v>
      </c>
    </row>
    <row r="27" spans="1:12" ht="36.75" customHeight="1">
      <c r="A27" s="63" t="s">
        <v>9</v>
      </c>
      <c r="B27" s="63"/>
      <c r="C27" s="63"/>
      <c r="D27" s="63"/>
      <c r="E27" s="63"/>
    </row>
    <row r="28" spans="1:12" ht="36.75" customHeight="1">
      <c r="A28" s="14"/>
      <c r="B28" s="15" t="s">
        <v>7</v>
      </c>
      <c r="C28" s="16"/>
      <c r="D28" s="17"/>
      <c r="E28" s="47" t="s">
        <v>89</v>
      </c>
    </row>
    <row r="29" spans="1:12" ht="31.5" customHeight="1">
      <c r="A29" s="7">
        <v>1</v>
      </c>
      <c r="B29" s="54" t="s">
        <v>87</v>
      </c>
      <c r="C29" s="55"/>
      <c r="D29" s="56"/>
      <c r="E29" s="8">
        <v>9615</v>
      </c>
    </row>
    <row r="30" spans="1:12" ht="31.5" customHeight="1">
      <c r="A30" s="20">
        <v>2</v>
      </c>
      <c r="B30" s="54" t="s">
        <v>86</v>
      </c>
      <c r="C30" s="55"/>
      <c r="D30" s="56"/>
      <c r="E30" s="8">
        <v>1000</v>
      </c>
    </row>
    <row r="31" spans="1:12" ht="31.5" customHeight="1">
      <c r="A31" s="7">
        <v>3</v>
      </c>
      <c r="B31" s="54" t="s">
        <v>88</v>
      </c>
      <c r="C31" s="55"/>
      <c r="D31" s="56"/>
      <c r="E31" s="47">
        <v>5000</v>
      </c>
    </row>
    <row r="32" spans="1:12" ht="19.5" customHeight="1">
      <c r="A32" s="10"/>
      <c r="B32" s="44"/>
      <c r="C32" s="44"/>
      <c r="D32" s="44"/>
      <c r="E32" s="45"/>
    </row>
    <row r="33" spans="1:5" ht="31.5" customHeight="1">
      <c r="A33" s="59" t="s">
        <v>82</v>
      </c>
      <c r="B33" s="59"/>
      <c r="C33" s="59"/>
      <c r="D33" s="59"/>
      <c r="E33" s="59"/>
    </row>
    <row r="34" spans="1:5" ht="14.25" customHeight="1">
      <c r="A34" s="46"/>
      <c r="B34" s="46"/>
      <c r="C34" s="46"/>
      <c r="D34" s="46"/>
      <c r="E34" s="46"/>
    </row>
    <row r="35" spans="1:5" ht="15.75">
      <c r="B35" s="51" t="s">
        <v>83</v>
      </c>
    </row>
    <row r="36" spans="1:5" ht="15.75">
      <c r="B36" s="51" t="s">
        <v>84</v>
      </c>
    </row>
  </sheetData>
  <mergeCells count="19">
    <mergeCell ref="C1:E1"/>
    <mergeCell ref="B30:D30"/>
    <mergeCell ref="B20:D20"/>
    <mergeCell ref="B21:D21"/>
    <mergeCell ref="B22:D22"/>
    <mergeCell ref="B23:D23"/>
    <mergeCell ref="B24:D24"/>
    <mergeCell ref="A17:E17"/>
    <mergeCell ref="A27:E27"/>
    <mergeCell ref="B29:D29"/>
    <mergeCell ref="A4:E4"/>
    <mergeCell ref="A6:A7"/>
    <mergeCell ref="B6:B7"/>
    <mergeCell ref="B31:D31"/>
    <mergeCell ref="C6:C7"/>
    <mergeCell ref="A33:E33"/>
    <mergeCell ref="D6:D7"/>
    <mergeCell ref="E6:E7"/>
    <mergeCell ref="B25:D25"/>
  </mergeCells>
  <pageMargins left="0.7" right="0.7" top="0.75" bottom="0.75" header="0.3" footer="0.3"/>
  <pageSetup paperSize="9" scale="81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5"/>
  <sheetViews>
    <sheetView tabSelected="1" workbookViewId="0">
      <selection activeCell="B3" sqref="B3:H3"/>
    </sheetView>
  </sheetViews>
  <sheetFormatPr defaultRowHeight="15"/>
  <cols>
    <col min="1" max="1" width="8.28515625" customWidth="1"/>
    <col min="2" max="2" width="13.28515625" customWidth="1"/>
    <col min="4" max="4" width="7.85546875" customWidth="1"/>
    <col min="5" max="5" width="11.42578125" bestFit="1" customWidth="1"/>
    <col min="7" max="7" width="10.140625" bestFit="1" customWidth="1"/>
    <col min="8" max="8" width="14.85546875" customWidth="1"/>
  </cols>
  <sheetData>
    <row r="1" spans="1:9">
      <c r="A1" s="68" t="s">
        <v>121</v>
      </c>
      <c r="B1" s="68"/>
      <c r="C1" s="68"/>
      <c r="D1" s="68"/>
      <c r="E1" s="68"/>
      <c r="F1" s="68"/>
      <c r="G1" s="68"/>
      <c r="H1" s="68"/>
      <c r="I1" s="23"/>
    </row>
    <row r="2" spans="1:9">
      <c r="B2" s="69" t="s">
        <v>119</v>
      </c>
      <c r="C2" s="69"/>
      <c r="D2" s="69"/>
      <c r="E2" s="69"/>
      <c r="F2" s="69"/>
      <c r="G2" s="69"/>
      <c r="H2" s="69"/>
    </row>
    <row r="3" spans="1:9">
      <c r="B3" s="67" t="s">
        <v>122</v>
      </c>
      <c r="C3" s="67"/>
      <c r="D3" s="67"/>
      <c r="E3" s="67"/>
      <c r="F3" s="67"/>
      <c r="G3" s="67"/>
      <c r="H3" s="67"/>
    </row>
    <row r="4" spans="1:9">
      <c r="B4" s="24"/>
      <c r="C4" s="24"/>
      <c r="D4" s="24"/>
      <c r="E4" s="24"/>
      <c r="F4" s="24"/>
      <c r="G4" s="24"/>
      <c r="H4" s="24"/>
    </row>
    <row r="5" spans="1:9">
      <c r="A5" s="66" t="s">
        <v>24</v>
      </c>
      <c r="B5" s="66"/>
      <c r="C5" s="66"/>
      <c r="D5" s="66"/>
      <c r="E5" s="66"/>
      <c r="F5" s="66"/>
      <c r="G5" s="66"/>
      <c r="H5" s="66"/>
    </row>
    <row r="6" spans="1:9">
      <c r="A6" s="67" t="s">
        <v>25</v>
      </c>
      <c r="B6" s="67"/>
      <c r="C6" s="67"/>
      <c r="D6" s="67"/>
      <c r="E6" s="67"/>
      <c r="F6" s="67"/>
      <c r="G6" s="67"/>
      <c r="H6" s="67"/>
    </row>
    <row r="7" spans="1:9">
      <c r="A7" s="67" t="s">
        <v>120</v>
      </c>
      <c r="B7" s="67"/>
      <c r="C7" s="67"/>
      <c r="D7" s="67"/>
      <c r="E7" s="67"/>
      <c r="F7" s="67"/>
      <c r="G7" s="67"/>
      <c r="H7" s="67"/>
    </row>
    <row r="8" spans="1:9" ht="26.25" customHeight="1">
      <c r="A8" s="65" t="s">
        <v>116</v>
      </c>
      <c r="B8" s="65"/>
      <c r="C8" s="65"/>
      <c r="D8" s="65"/>
      <c r="E8" s="65"/>
      <c r="F8" s="65"/>
      <c r="G8" s="65"/>
      <c r="H8" s="65"/>
      <c r="I8" s="25"/>
    </row>
    <row r="9" spans="1:9">
      <c r="A9" t="s">
        <v>27</v>
      </c>
      <c r="E9" s="26">
        <f xml:space="preserve"> (36990.8*12+29235.6*12+29235.6*12*2+29235.6*9)*1.302</f>
        <v>2290858.0631999997</v>
      </c>
      <c r="H9" s="27">
        <f>E9/1000</f>
        <v>2290.8580631999998</v>
      </c>
    </row>
    <row r="10" spans="1:9">
      <c r="A10" t="s">
        <v>28</v>
      </c>
      <c r="E10">
        <v>1973</v>
      </c>
    </row>
    <row r="11" spans="1:9">
      <c r="A11" t="s">
        <v>29</v>
      </c>
    </row>
    <row r="12" spans="1:9">
      <c r="A12" t="s">
        <v>30</v>
      </c>
      <c r="I12" s="28"/>
    </row>
    <row r="13" spans="1:9">
      <c r="H13" s="27">
        <f>E9/E10</f>
        <v>1161.1039347187022</v>
      </c>
    </row>
    <row r="15" spans="1:9">
      <c r="A15" t="s">
        <v>31</v>
      </c>
    </row>
    <row r="17" spans="1:7">
      <c r="A17" t="s">
        <v>106</v>
      </c>
      <c r="B17" t="s">
        <v>111</v>
      </c>
      <c r="G17">
        <v>60</v>
      </c>
    </row>
    <row r="18" spans="1:7">
      <c r="A18" t="s">
        <v>105</v>
      </c>
      <c r="B18" s="26" t="s">
        <v>107</v>
      </c>
      <c r="G18" s="26">
        <v>77.599999999999994</v>
      </c>
    </row>
    <row r="19" spans="1:7">
      <c r="A19" t="s">
        <v>100</v>
      </c>
      <c r="B19" s="26" t="s">
        <v>97</v>
      </c>
      <c r="G19" s="26">
        <v>7933.5</v>
      </c>
    </row>
    <row r="20" spans="1:7">
      <c r="A20" t="s">
        <v>101</v>
      </c>
      <c r="B20" s="26" t="s">
        <v>98</v>
      </c>
      <c r="G20" s="26">
        <v>287.3</v>
      </c>
    </row>
    <row r="21" spans="1:7">
      <c r="A21" t="s">
        <v>102</v>
      </c>
      <c r="B21" s="26" t="s">
        <v>99</v>
      </c>
      <c r="G21" s="26">
        <v>807.2</v>
      </c>
    </row>
    <row r="22" spans="1:7">
      <c r="A22" t="s">
        <v>103</v>
      </c>
      <c r="B22" s="26" t="s">
        <v>109</v>
      </c>
      <c r="G22" s="26">
        <v>583.70000000000005</v>
      </c>
    </row>
    <row r="23" spans="1:7">
      <c r="A23" t="s">
        <v>104</v>
      </c>
      <c r="B23" s="26" t="s">
        <v>108</v>
      </c>
      <c r="G23" s="26">
        <v>386</v>
      </c>
    </row>
    <row r="24" spans="1:7">
      <c r="B24" s="26"/>
      <c r="G24" s="26">
        <f>SUM(G17:G23)</f>
        <v>10135.300000000001</v>
      </c>
    </row>
    <row r="25" spans="1:7">
      <c r="A25" t="s">
        <v>118</v>
      </c>
    </row>
    <row r="26" spans="1:7">
      <c r="A26" t="s">
        <v>110</v>
      </c>
      <c r="B26" s="26" t="s">
        <v>113</v>
      </c>
      <c r="G26" s="26">
        <v>11376.26</v>
      </c>
    </row>
    <row r="27" spans="1:7">
      <c r="A27" t="s">
        <v>114</v>
      </c>
      <c r="B27" t="s">
        <v>112</v>
      </c>
      <c r="G27" s="26">
        <f>G26*30.2%</f>
        <v>3435.6305200000002</v>
      </c>
    </row>
    <row r="28" spans="1:7">
      <c r="A28" s="29" t="s">
        <v>32</v>
      </c>
      <c r="G28" s="30">
        <f>SUM(G26:G27)</f>
        <v>14811.890520000001</v>
      </c>
    </row>
    <row r="30" spans="1:7">
      <c r="A30" t="s">
        <v>55</v>
      </c>
    </row>
    <row r="32" spans="1:7">
      <c r="A32" t="s">
        <v>34</v>
      </c>
    </row>
    <row r="34" spans="1:7">
      <c r="B34" s="31">
        <f>G24/G28</f>
        <v>0.68426781755608068</v>
      </c>
    </row>
    <row r="37" spans="1:7">
      <c r="A37" t="s">
        <v>35</v>
      </c>
      <c r="E37" s="27">
        <f>H13*B34</f>
        <v>794.50605536574437</v>
      </c>
    </row>
    <row r="38" spans="1:7">
      <c r="A38" t="s">
        <v>36</v>
      </c>
      <c r="E38" s="26">
        <f>H13+E37</f>
        <v>1955.6099900844465</v>
      </c>
    </row>
    <row r="39" spans="1:7">
      <c r="A39" t="s">
        <v>37</v>
      </c>
      <c r="E39" s="27">
        <f>E38*20%</f>
        <v>391.12199801688934</v>
      </c>
    </row>
    <row r="41" spans="1:7">
      <c r="A41" t="s">
        <v>38</v>
      </c>
      <c r="B41" t="s">
        <v>96</v>
      </c>
      <c r="E41" s="26">
        <f>E38+E39</f>
        <v>2346.7319881013359</v>
      </c>
    </row>
    <row r="43" spans="1:7">
      <c r="A43" t="s">
        <v>40</v>
      </c>
      <c r="D43" t="s">
        <v>41</v>
      </c>
    </row>
    <row r="45" spans="1:7">
      <c r="A45" t="s">
        <v>42</v>
      </c>
      <c r="E45" s="27">
        <f>E41/15</f>
        <v>156.44879920675572</v>
      </c>
      <c r="G45" t="s">
        <v>43</v>
      </c>
    </row>
    <row r="47" spans="1:7">
      <c r="A47" t="s">
        <v>44</v>
      </c>
      <c r="E47">
        <v>160</v>
      </c>
    </row>
    <row r="48" spans="1:7">
      <c r="A48" t="s">
        <v>45</v>
      </c>
      <c r="E48">
        <v>165</v>
      </c>
      <c r="G48" s="32" t="s">
        <v>46</v>
      </c>
    </row>
    <row r="49" spans="1:8">
      <c r="A49" t="s">
        <v>47</v>
      </c>
      <c r="E49" s="33">
        <v>165</v>
      </c>
      <c r="G49" s="32" t="s">
        <v>48</v>
      </c>
    </row>
    <row r="52" spans="1:8">
      <c r="A52" s="66" t="s">
        <v>24</v>
      </c>
      <c r="B52" s="66"/>
      <c r="C52" s="66"/>
      <c r="D52" s="66"/>
      <c r="E52" s="66"/>
      <c r="F52" s="66"/>
      <c r="G52" s="66"/>
      <c r="H52" s="66"/>
    </row>
    <row r="53" spans="1:8">
      <c r="B53" s="67" t="s">
        <v>49</v>
      </c>
      <c r="C53" s="67"/>
      <c r="D53" s="67"/>
      <c r="E53" s="67"/>
      <c r="F53" s="67"/>
      <c r="G53" s="67"/>
      <c r="H53" s="67"/>
    </row>
    <row r="54" spans="1:8">
      <c r="B54" s="67"/>
      <c r="C54" s="67"/>
      <c r="D54" s="67"/>
      <c r="E54" s="67"/>
      <c r="F54" s="67"/>
      <c r="G54" s="67"/>
      <c r="H54" s="67"/>
    </row>
    <row r="55" spans="1:8">
      <c r="B55" s="24"/>
      <c r="C55" s="24"/>
      <c r="D55" s="24"/>
      <c r="E55" s="24"/>
      <c r="F55" s="24"/>
      <c r="G55" s="24"/>
      <c r="H55" s="24"/>
    </row>
    <row r="57" spans="1:8" ht="32.25" customHeight="1">
      <c r="A57" s="65" t="s">
        <v>116</v>
      </c>
      <c r="B57" s="65"/>
      <c r="C57" s="65"/>
      <c r="D57" s="65"/>
      <c r="E57" s="65"/>
      <c r="F57" s="65"/>
      <c r="G57" s="65"/>
      <c r="H57" s="65"/>
    </row>
    <row r="58" spans="1:8">
      <c r="A58" t="s">
        <v>27</v>
      </c>
      <c r="E58" s="26">
        <f xml:space="preserve"> (36990.8*12+29235.6*12+29235.6*12*2+29235.6*9)*1.302</f>
        <v>2290858.0631999997</v>
      </c>
      <c r="H58" s="27">
        <f>E58/1000</f>
        <v>2290.8580631999998</v>
      </c>
    </row>
    <row r="59" spans="1:8">
      <c r="A59" t="s">
        <v>28</v>
      </c>
      <c r="E59">
        <v>1973</v>
      </c>
    </row>
    <row r="60" spans="1:8">
      <c r="A60" t="s">
        <v>29</v>
      </c>
    </row>
    <row r="61" spans="1:8">
      <c r="A61" t="s">
        <v>30</v>
      </c>
    </row>
    <row r="62" spans="1:8">
      <c r="H62" s="27">
        <f>E58/E59</f>
        <v>1161.1039347187022</v>
      </c>
    </row>
    <row r="64" spans="1:8">
      <c r="A64" t="s">
        <v>55</v>
      </c>
    </row>
    <row r="66" spans="1:7">
      <c r="A66" t="s">
        <v>106</v>
      </c>
      <c r="B66" t="s">
        <v>111</v>
      </c>
      <c r="G66">
        <v>60</v>
      </c>
    </row>
    <row r="67" spans="1:7">
      <c r="A67" t="s">
        <v>105</v>
      </c>
      <c r="B67" s="26" t="s">
        <v>107</v>
      </c>
      <c r="G67" s="26">
        <v>77.599999999999994</v>
      </c>
    </row>
    <row r="68" spans="1:7">
      <c r="A68" t="s">
        <v>100</v>
      </c>
      <c r="B68" s="26" t="s">
        <v>97</v>
      </c>
      <c r="G68" s="26">
        <v>7933.5</v>
      </c>
    </row>
    <row r="69" spans="1:7">
      <c r="A69" t="s">
        <v>101</v>
      </c>
      <c r="B69" s="26" t="s">
        <v>98</v>
      </c>
      <c r="G69" s="26">
        <v>287.3</v>
      </c>
    </row>
    <row r="70" spans="1:7">
      <c r="A70" t="s">
        <v>102</v>
      </c>
      <c r="B70" s="26" t="s">
        <v>99</v>
      </c>
      <c r="G70" s="26">
        <v>807.2</v>
      </c>
    </row>
    <row r="71" spans="1:7">
      <c r="A71" t="s">
        <v>103</v>
      </c>
      <c r="B71" s="26" t="s">
        <v>109</v>
      </c>
      <c r="G71" s="26">
        <v>583.70000000000005</v>
      </c>
    </row>
    <row r="72" spans="1:7">
      <c r="A72" t="s">
        <v>104</v>
      </c>
      <c r="B72" s="26" t="s">
        <v>108</v>
      </c>
      <c r="G72" s="26">
        <v>386</v>
      </c>
    </row>
    <row r="73" spans="1:7">
      <c r="G73" s="26">
        <f>SUM(G66:G72)</f>
        <v>10135.300000000001</v>
      </c>
    </row>
    <row r="74" spans="1:7">
      <c r="A74" t="s">
        <v>118</v>
      </c>
    </row>
    <row r="75" spans="1:7">
      <c r="A75" t="s">
        <v>110</v>
      </c>
      <c r="B75" s="26" t="s">
        <v>113</v>
      </c>
      <c r="G75" s="26">
        <v>11376.26</v>
      </c>
    </row>
    <row r="76" spans="1:7">
      <c r="A76" t="s">
        <v>114</v>
      </c>
      <c r="B76" t="s">
        <v>112</v>
      </c>
      <c r="G76" s="26">
        <f>G75*30.2%</f>
        <v>3435.6305200000002</v>
      </c>
    </row>
    <row r="77" spans="1:7">
      <c r="A77" s="29" t="s">
        <v>32</v>
      </c>
      <c r="G77" s="30">
        <f>SUM(G75:G76)</f>
        <v>14811.890520000001</v>
      </c>
    </row>
    <row r="79" spans="1:7">
      <c r="A79" t="s">
        <v>33</v>
      </c>
    </row>
    <row r="81" spans="1:7">
      <c r="A81" t="s">
        <v>34</v>
      </c>
    </row>
    <row r="83" spans="1:7">
      <c r="B83" s="31">
        <f>G73/G77</f>
        <v>0.68426781755608068</v>
      </c>
    </row>
    <row r="86" spans="1:7">
      <c r="A86" t="s">
        <v>35</v>
      </c>
      <c r="E86" s="27">
        <f>H62*B83</f>
        <v>794.50605536574437</v>
      </c>
    </row>
    <row r="87" spans="1:7">
      <c r="A87" t="s">
        <v>36</v>
      </c>
      <c r="E87" s="26">
        <f>H62+E86</f>
        <v>1955.6099900844465</v>
      </c>
    </row>
    <row r="88" spans="1:7">
      <c r="A88" t="s">
        <v>37</v>
      </c>
      <c r="E88" s="27">
        <f>E87*20%</f>
        <v>391.12199801688934</v>
      </c>
    </row>
    <row r="90" spans="1:7">
      <c r="A90" t="s">
        <v>38</v>
      </c>
      <c r="B90" t="s">
        <v>39</v>
      </c>
      <c r="E90" s="26">
        <f>E87+E88</f>
        <v>2346.7319881013359</v>
      </c>
    </row>
    <row r="92" spans="1:7">
      <c r="A92" t="s">
        <v>40</v>
      </c>
      <c r="D92" t="s">
        <v>50</v>
      </c>
    </row>
    <row r="94" spans="1:7">
      <c r="A94" t="s">
        <v>42</v>
      </c>
      <c r="E94" s="27">
        <f>E90/10</f>
        <v>234.67319881013358</v>
      </c>
      <c r="G94" t="s">
        <v>51</v>
      </c>
    </row>
    <row r="96" spans="1:7">
      <c r="A96" t="s">
        <v>44</v>
      </c>
      <c r="E96">
        <v>235</v>
      </c>
    </row>
    <row r="97" spans="1:8">
      <c r="A97" t="s">
        <v>45</v>
      </c>
      <c r="E97">
        <v>240</v>
      </c>
      <c r="G97" s="32" t="s">
        <v>52</v>
      </c>
    </row>
    <row r="98" spans="1:8">
      <c r="A98" t="s">
        <v>47</v>
      </c>
      <c r="E98" s="33">
        <v>240</v>
      </c>
      <c r="G98" s="32" t="s">
        <v>53</v>
      </c>
    </row>
    <row r="101" spans="1:8">
      <c r="A101" s="66" t="s">
        <v>24</v>
      </c>
      <c r="B101" s="66"/>
      <c r="C101" s="66"/>
      <c r="D101" s="66"/>
      <c r="E101" s="66"/>
      <c r="F101" s="66"/>
      <c r="G101" s="66"/>
      <c r="H101" s="66"/>
    </row>
    <row r="102" spans="1:8">
      <c r="B102" s="67" t="s">
        <v>54</v>
      </c>
      <c r="C102" s="67"/>
      <c r="D102" s="67"/>
      <c r="E102" s="67"/>
      <c r="F102" s="67"/>
      <c r="G102" s="67"/>
      <c r="H102" s="67"/>
    </row>
    <row r="103" spans="1:8">
      <c r="B103" s="67"/>
      <c r="C103" s="67"/>
      <c r="D103" s="67"/>
      <c r="E103" s="67"/>
      <c r="F103" s="67"/>
      <c r="G103" s="67"/>
      <c r="H103" s="67"/>
    </row>
    <row r="104" spans="1:8">
      <c r="B104" s="24"/>
      <c r="C104" s="24"/>
      <c r="D104" s="24"/>
      <c r="E104" s="24"/>
      <c r="F104" s="24"/>
      <c r="G104" s="24"/>
      <c r="H104" s="24"/>
    </row>
    <row r="106" spans="1:8" ht="27" customHeight="1">
      <c r="A106" s="65" t="s">
        <v>116</v>
      </c>
      <c r="B106" s="65"/>
      <c r="C106" s="65"/>
      <c r="D106" s="65"/>
      <c r="E106" s="65"/>
      <c r="F106" s="65"/>
      <c r="G106" s="65"/>
      <c r="H106" s="65"/>
    </row>
    <row r="107" spans="1:8">
      <c r="A107" t="s">
        <v>27</v>
      </c>
      <c r="E107" s="26">
        <f xml:space="preserve"> (36990.8*12+29235.6*12+29235.6*12*2+29235.6*9)*1.302</f>
        <v>2290858.0631999997</v>
      </c>
      <c r="H107" s="27">
        <f>E107/1000</f>
        <v>2290.8580631999998</v>
      </c>
    </row>
    <row r="108" spans="1:8">
      <c r="A108" t="s">
        <v>28</v>
      </c>
      <c r="E108">
        <v>1973</v>
      </c>
    </row>
    <row r="109" spans="1:8">
      <c r="A109" t="s">
        <v>29</v>
      </c>
    </row>
    <row r="110" spans="1:8">
      <c r="A110" t="s">
        <v>30</v>
      </c>
    </row>
    <row r="111" spans="1:8">
      <c r="H111" s="27">
        <f>E107/E108</f>
        <v>1161.1039347187022</v>
      </c>
    </row>
    <row r="113" spans="1:7">
      <c r="A113" t="s">
        <v>31</v>
      </c>
    </row>
    <row r="115" spans="1:7">
      <c r="A115" t="s">
        <v>106</v>
      </c>
      <c r="B115" t="s">
        <v>111</v>
      </c>
      <c r="G115">
        <v>60</v>
      </c>
    </row>
    <row r="116" spans="1:7">
      <c r="A116" t="s">
        <v>105</v>
      </c>
      <c r="B116" s="26" t="s">
        <v>107</v>
      </c>
      <c r="G116" s="26">
        <v>77.599999999999994</v>
      </c>
    </row>
    <row r="117" spans="1:7">
      <c r="A117" t="s">
        <v>100</v>
      </c>
      <c r="B117" s="26" t="s">
        <v>97</v>
      </c>
      <c r="G117" s="26">
        <v>7933.5</v>
      </c>
    </row>
    <row r="118" spans="1:7">
      <c r="A118" t="s">
        <v>101</v>
      </c>
      <c r="B118" s="26" t="s">
        <v>98</v>
      </c>
      <c r="G118" s="26">
        <v>287.3</v>
      </c>
    </row>
    <row r="119" spans="1:7">
      <c r="A119" t="s">
        <v>102</v>
      </c>
      <c r="B119" s="26" t="s">
        <v>99</v>
      </c>
      <c r="G119" s="26">
        <v>807.2</v>
      </c>
    </row>
    <row r="120" spans="1:7">
      <c r="A120" t="s">
        <v>103</v>
      </c>
      <c r="B120" s="26" t="s">
        <v>109</v>
      </c>
      <c r="G120" s="26">
        <v>583.70000000000005</v>
      </c>
    </row>
    <row r="121" spans="1:7">
      <c r="A121" t="s">
        <v>104</v>
      </c>
      <c r="B121" s="26" t="s">
        <v>108</v>
      </c>
      <c r="G121" s="26">
        <v>386</v>
      </c>
    </row>
    <row r="122" spans="1:7">
      <c r="G122" s="26">
        <f>SUM(G115:G121)</f>
        <v>10135.300000000001</v>
      </c>
    </row>
    <row r="123" spans="1:7">
      <c r="A123" t="s">
        <v>118</v>
      </c>
    </row>
    <row r="124" spans="1:7">
      <c r="A124" t="s">
        <v>110</v>
      </c>
      <c r="B124" s="26" t="s">
        <v>113</v>
      </c>
      <c r="G124" s="26">
        <v>11376.26</v>
      </c>
    </row>
    <row r="125" spans="1:7">
      <c r="A125" t="s">
        <v>114</v>
      </c>
      <c r="B125" t="s">
        <v>112</v>
      </c>
      <c r="G125" s="26">
        <f>G124*30.2%</f>
        <v>3435.6305200000002</v>
      </c>
    </row>
    <row r="126" spans="1:7">
      <c r="A126" s="29" t="s">
        <v>32</v>
      </c>
      <c r="G126" s="30">
        <f>SUM(G124:G125)</f>
        <v>14811.890520000001</v>
      </c>
    </row>
    <row r="128" spans="1:7">
      <c r="A128" t="s">
        <v>55</v>
      </c>
    </row>
    <row r="130" spans="1:7">
      <c r="A130" t="s">
        <v>34</v>
      </c>
    </row>
    <row r="132" spans="1:7">
      <c r="B132" s="31">
        <f>G122/G126</f>
        <v>0.68426781755608068</v>
      </c>
    </row>
    <row r="135" spans="1:7">
      <c r="A135" t="s">
        <v>35</v>
      </c>
      <c r="E135" s="27">
        <f>H111*B132</f>
        <v>794.50605536574437</v>
      </c>
    </row>
    <row r="136" spans="1:7">
      <c r="A136" t="s">
        <v>36</v>
      </c>
      <c r="E136" s="26">
        <f>H111+E135</f>
        <v>1955.6099900844465</v>
      </c>
    </row>
    <row r="137" spans="1:7">
      <c r="A137" t="s">
        <v>37</v>
      </c>
      <c r="E137" s="27">
        <f>E136*20%</f>
        <v>391.12199801688934</v>
      </c>
    </row>
    <row r="139" spans="1:7">
      <c r="A139" t="s">
        <v>38</v>
      </c>
      <c r="B139" t="s">
        <v>39</v>
      </c>
      <c r="E139" s="26">
        <f>E136+E137</f>
        <v>2346.7319881013359</v>
      </c>
    </row>
    <row r="141" spans="1:7">
      <c r="A141" t="s">
        <v>40</v>
      </c>
      <c r="D141" t="s">
        <v>56</v>
      </c>
    </row>
    <row r="143" spans="1:7">
      <c r="A143" t="s">
        <v>42</v>
      </c>
      <c r="E143" s="27">
        <f>E139/12</f>
        <v>195.56099900844467</v>
      </c>
      <c r="G143" t="s">
        <v>57</v>
      </c>
    </row>
    <row r="145" spans="1:8">
      <c r="A145" t="s">
        <v>44</v>
      </c>
      <c r="E145">
        <v>200</v>
      </c>
    </row>
    <row r="146" spans="1:8">
      <c r="A146" t="s">
        <v>45</v>
      </c>
      <c r="E146">
        <v>205</v>
      </c>
      <c r="G146" s="32" t="s">
        <v>58</v>
      </c>
    </row>
    <row r="147" spans="1:8">
      <c r="A147" t="s">
        <v>47</v>
      </c>
      <c r="E147" s="33">
        <v>210</v>
      </c>
      <c r="G147" s="32" t="s">
        <v>59</v>
      </c>
    </row>
    <row r="150" spans="1:8">
      <c r="A150" s="66" t="s">
        <v>24</v>
      </c>
      <c r="B150" s="66"/>
      <c r="C150" s="66"/>
      <c r="D150" s="66"/>
      <c r="E150" s="66"/>
      <c r="F150" s="66"/>
      <c r="G150" s="66"/>
      <c r="H150" s="66"/>
    </row>
    <row r="151" spans="1:8">
      <c r="B151" s="67" t="s">
        <v>60</v>
      </c>
      <c r="C151" s="67"/>
      <c r="D151" s="67"/>
      <c r="E151" s="67"/>
      <c r="F151" s="67"/>
      <c r="G151" s="67"/>
      <c r="H151" s="67"/>
    </row>
    <row r="152" spans="1:8">
      <c r="B152" s="67" t="s">
        <v>61</v>
      </c>
      <c r="C152" s="67"/>
      <c r="D152" s="67"/>
      <c r="E152" s="67"/>
      <c r="F152" s="67"/>
      <c r="G152" s="67"/>
      <c r="H152" s="67"/>
    </row>
    <row r="153" spans="1:8">
      <c r="B153" s="67" t="s">
        <v>62</v>
      </c>
      <c r="C153" s="67"/>
      <c r="D153" s="67"/>
      <c r="E153" s="67"/>
      <c r="F153" s="67"/>
      <c r="G153" s="67"/>
      <c r="H153" s="67"/>
    </row>
    <row r="155" spans="1:8" ht="30.75" customHeight="1">
      <c r="A155" s="65" t="s">
        <v>116</v>
      </c>
      <c r="B155" s="65"/>
      <c r="C155" s="65"/>
      <c r="D155" s="65"/>
      <c r="E155" s="65"/>
      <c r="F155" s="65"/>
      <c r="G155" s="65"/>
      <c r="H155" s="65"/>
    </row>
    <row r="156" spans="1:8">
      <c r="A156" t="s">
        <v>27</v>
      </c>
      <c r="E156" s="26">
        <f xml:space="preserve"> (36990.8*12+29235.6*12+29235.6*12*2+29235.6*9)*1.302</f>
        <v>2290858.0631999997</v>
      </c>
      <c r="H156" s="27">
        <f>E156/1000</f>
        <v>2290.8580631999998</v>
      </c>
    </row>
    <row r="157" spans="1:8">
      <c r="A157" t="s">
        <v>28</v>
      </c>
      <c r="E157">
        <v>1973</v>
      </c>
    </row>
    <row r="158" spans="1:8">
      <c r="A158" t="s">
        <v>29</v>
      </c>
    </row>
    <row r="159" spans="1:8">
      <c r="A159" t="s">
        <v>30</v>
      </c>
    </row>
    <row r="160" spans="1:8">
      <c r="H160" s="27">
        <f>E156/E157</f>
        <v>1161.1039347187022</v>
      </c>
    </row>
    <row r="162" spans="1:7">
      <c r="A162" t="s">
        <v>31</v>
      </c>
    </row>
    <row r="164" spans="1:7">
      <c r="A164" t="s">
        <v>106</v>
      </c>
      <c r="B164" t="s">
        <v>111</v>
      </c>
      <c r="G164">
        <v>60</v>
      </c>
    </row>
    <row r="165" spans="1:7">
      <c r="A165" t="s">
        <v>105</v>
      </c>
      <c r="B165" s="26" t="s">
        <v>107</v>
      </c>
      <c r="G165" s="26">
        <v>77.599999999999994</v>
      </c>
    </row>
    <row r="166" spans="1:7">
      <c r="A166" t="s">
        <v>100</v>
      </c>
      <c r="B166" s="26" t="s">
        <v>97</v>
      </c>
      <c r="G166" s="26">
        <v>7933.5</v>
      </c>
    </row>
    <row r="167" spans="1:7">
      <c r="A167" t="s">
        <v>101</v>
      </c>
      <c r="B167" s="26" t="s">
        <v>98</v>
      </c>
      <c r="G167" s="26">
        <v>287.3</v>
      </c>
    </row>
    <row r="168" spans="1:7">
      <c r="A168" t="s">
        <v>102</v>
      </c>
      <c r="B168" s="26" t="s">
        <v>99</v>
      </c>
      <c r="G168" s="26">
        <v>807.2</v>
      </c>
    </row>
    <row r="169" spans="1:7">
      <c r="A169" t="s">
        <v>103</v>
      </c>
      <c r="B169" s="26" t="s">
        <v>109</v>
      </c>
      <c r="G169" s="26">
        <v>583.70000000000005</v>
      </c>
    </row>
    <row r="170" spans="1:7">
      <c r="A170" t="s">
        <v>104</v>
      </c>
      <c r="B170" s="26" t="s">
        <v>108</v>
      </c>
      <c r="G170" s="26">
        <v>386</v>
      </c>
    </row>
    <row r="171" spans="1:7">
      <c r="G171" s="26">
        <f>SUM(G164:G170)</f>
        <v>10135.300000000001</v>
      </c>
    </row>
    <row r="172" spans="1:7">
      <c r="A172" t="s">
        <v>118</v>
      </c>
    </row>
    <row r="173" spans="1:7">
      <c r="A173" t="s">
        <v>110</v>
      </c>
      <c r="B173" s="26" t="s">
        <v>113</v>
      </c>
      <c r="G173" s="26">
        <v>11376.26</v>
      </c>
    </row>
    <row r="174" spans="1:7">
      <c r="A174" t="s">
        <v>114</v>
      </c>
      <c r="B174" t="s">
        <v>112</v>
      </c>
      <c r="G174" s="26">
        <f>G173*30.2%</f>
        <v>3435.6305200000002</v>
      </c>
    </row>
    <row r="175" spans="1:7">
      <c r="A175" s="29" t="s">
        <v>32</v>
      </c>
      <c r="G175" s="30">
        <f>SUM(G173:G174)</f>
        <v>14811.890520000001</v>
      </c>
    </row>
    <row r="177" spans="1:7">
      <c r="A177" t="s">
        <v>55</v>
      </c>
    </row>
    <row r="179" spans="1:7">
      <c r="A179" t="s">
        <v>34</v>
      </c>
    </row>
    <row r="181" spans="1:7">
      <c r="B181" s="31">
        <f>G171/G175</f>
        <v>0.68426781755608068</v>
      </c>
    </row>
    <row r="184" spans="1:7">
      <c r="A184" t="s">
        <v>35</v>
      </c>
      <c r="E184" s="27">
        <f>H160*B181</f>
        <v>794.50605536574437</v>
      </c>
    </row>
    <row r="185" spans="1:7">
      <c r="A185" t="s">
        <v>36</v>
      </c>
      <c r="E185" s="26">
        <f>H160+E184</f>
        <v>1955.6099900844465</v>
      </c>
    </row>
    <row r="186" spans="1:7">
      <c r="A186" t="s">
        <v>37</v>
      </c>
      <c r="E186" s="27">
        <f>E185*20%</f>
        <v>391.12199801688934</v>
      </c>
    </row>
    <row r="188" spans="1:7">
      <c r="A188" t="s">
        <v>38</v>
      </c>
      <c r="B188" t="s">
        <v>39</v>
      </c>
      <c r="E188" s="26">
        <f>E185+E186</f>
        <v>2346.7319881013359</v>
      </c>
    </row>
    <row r="190" spans="1:7">
      <c r="A190" t="s">
        <v>40</v>
      </c>
      <c r="D190" t="s">
        <v>63</v>
      </c>
    </row>
    <row r="192" spans="1:7">
      <c r="A192" t="s">
        <v>42</v>
      </c>
      <c r="E192" s="27">
        <f>E188/20</f>
        <v>117.33659940506679</v>
      </c>
      <c r="G192" t="s">
        <v>64</v>
      </c>
    </row>
    <row r="194" spans="1:8">
      <c r="A194" t="s">
        <v>44</v>
      </c>
      <c r="E194">
        <v>120</v>
      </c>
    </row>
    <row r="195" spans="1:8">
      <c r="A195" t="s">
        <v>45</v>
      </c>
      <c r="E195">
        <v>125</v>
      </c>
      <c r="G195" s="32" t="s">
        <v>65</v>
      </c>
    </row>
    <row r="196" spans="1:8">
      <c r="A196" t="s">
        <v>47</v>
      </c>
      <c r="E196" s="33">
        <v>125</v>
      </c>
      <c r="G196" s="32" t="s">
        <v>66</v>
      </c>
    </row>
    <row r="199" spans="1:8" s="34" customFormat="1">
      <c r="A199" s="72" t="s">
        <v>67</v>
      </c>
      <c r="B199" s="72"/>
      <c r="C199" s="72"/>
      <c r="D199" s="72"/>
      <c r="E199" s="72"/>
      <c r="F199" s="72"/>
      <c r="G199" s="72"/>
      <c r="H199" s="72"/>
    </row>
    <row r="200" spans="1:8" s="34" customFormat="1">
      <c r="B200" s="73" t="s">
        <v>68</v>
      </c>
      <c r="C200" s="73"/>
      <c r="D200" s="73"/>
      <c r="E200" s="73"/>
      <c r="F200" s="73"/>
      <c r="G200" s="73"/>
      <c r="H200" s="73"/>
    </row>
    <row r="201" spans="1:8" s="34" customFormat="1">
      <c r="B201" s="73"/>
      <c r="C201" s="73"/>
      <c r="D201" s="73"/>
      <c r="E201" s="73"/>
      <c r="F201" s="73"/>
      <c r="G201" s="73"/>
      <c r="H201" s="73"/>
    </row>
    <row r="202" spans="1:8" s="34" customFormat="1">
      <c r="B202" s="73"/>
      <c r="C202" s="73"/>
      <c r="D202" s="73"/>
      <c r="E202" s="73"/>
      <c r="F202" s="73"/>
      <c r="G202" s="73"/>
      <c r="H202" s="73"/>
    </row>
    <row r="203" spans="1:8" s="34" customFormat="1"/>
    <row r="204" spans="1:8" s="34" customFormat="1" ht="29.25" customHeight="1">
      <c r="A204" s="65" t="s">
        <v>116</v>
      </c>
      <c r="B204" s="65"/>
      <c r="C204" s="65"/>
      <c r="D204" s="65"/>
      <c r="E204" s="65"/>
      <c r="F204" s="65"/>
      <c r="G204" s="65"/>
      <c r="H204" s="65"/>
    </row>
    <row r="205" spans="1:8" s="34" customFormat="1">
      <c r="A205" s="34" t="s">
        <v>27</v>
      </c>
      <c r="E205" s="35">
        <f xml:space="preserve"> (36990.8*12+29235.6*12+29235.6*12*1+29235.6*9+34094.43*12)*1.302</f>
        <v>2366772.4231199999</v>
      </c>
      <c r="H205" s="31">
        <f>E205/1000</f>
        <v>2366.77242312</v>
      </c>
    </row>
    <row r="206" spans="1:8" s="34" customFormat="1">
      <c r="A206" s="34" t="s">
        <v>28</v>
      </c>
      <c r="E206" s="34">
        <v>1973</v>
      </c>
    </row>
    <row r="207" spans="1:8" s="34" customFormat="1">
      <c r="A207" s="34" t="s">
        <v>29</v>
      </c>
    </row>
    <row r="208" spans="1:8" s="34" customFormat="1">
      <c r="A208" s="34" t="s">
        <v>69</v>
      </c>
    </row>
    <row r="209" spans="1:8" s="34" customFormat="1">
      <c r="H209" s="31">
        <f>E205/E206</f>
        <v>1199.5805489711099</v>
      </c>
    </row>
    <row r="210" spans="1:8" s="34" customFormat="1"/>
    <row r="211" spans="1:8" s="34" customFormat="1">
      <c r="A211" s="34" t="s">
        <v>31</v>
      </c>
    </row>
    <row r="212" spans="1:8" s="34" customFormat="1"/>
    <row r="213" spans="1:8" s="34" customFormat="1">
      <c r="A213" t="s">
        <v>106</v>
      </c>
      <c r="B213" t="s">
        <v>111</v>
      </c>
      <c r="C213"/>
      <c r="D213"/>
      <c r="E213"/>
      <c r="G213" s="34">
        <v>60</v>
      </c>
    </row>
    <row r="214" spans="1:8" s="34" customFormat="1">
      <c r="A214" t="s">
        <v>105</v>
      </c>
      <c r="B214" s="26" t="s">
        <v>107</v>
      </c>
      <c r="C214"/>
      <c r="D214"/>
      <c r="E214"/>
      <c r="G214" s="35">
        <v>77.599999999999994</v>
      </c>
    </row>
    <row r="215" spans="1:8" s="34" customFormat="1">
      <c r="A215" t="s">
        <v>100</v>
      </c>
      <c r="B215" s="26" t="s">
        <v>97</v>
      </c>
      <c r="C215"/>
      <c r="D215"/>
      <c r="E215"/>
      <c r="G215" s="35">
        <v>7933.5</v>
      </c>
    </row>
    <row r="216" spans="1:8" s="34" customFormat="1">
      <c r="A216" t="s">
        <v>101</v>
      </c>
      <c r="B216" s="26" t="s">
        <v>98</v>
      </c>
      <c r="C216"/>
      <c r="D216"/>
      <c r="E216"/>
      <c r="G216" s="35">
        <v>287.3</v>
      </c>
    </row>
    <row r="217" spans="1:8" s="34" customFormat="1">
      <c r="A217" t="s">
        <v>102</v>
      </c>
      <c r="B217" s="26" t="s">
        <v>99</v>
      </c>
      <c r="C217"/>
      <c r="D217"/>
      <c r="E217"/>
      <c r="G217" s="35">
        <v>807.2</v>
      </c>
    </row>
    <row r="218" spans="1:8" s="34" customFormat="1">
      <c r="A218" t="s">
        <v>103</v>
      </c>
      <c r="B218" s="26" t="s">
        <v>109</v>
      </c>
      <c r="C218"/>
      <c r="D218"/>
      <c r="E218"/>
      <c r="G218" s="35">
        <v>583.70000000000005</v>
      </c>
    </row>
    <row r="219" spans="1:8" s="34" customFormat="1">
      <c r="A219" t="s">
        <v>104</v>
      </c>
      <c r="B219" s="26" t="s">
        <v>108</v>
      </c>
      <c r="C219"/>
      <c r="D219"/>
      <c r="E219"/>
      <c r="G219" s="35">
        <v>386</v>
      </c>
    </row>
    <row r="220" spans="1:8" s="34" customFormat="1">
      <c r="G220" s="35">
        <f>SUM(G213:G219)</f>
        <v>10135.300000000001</v>
      </c>
    </row>
    <row r="221" spans="1:8" s="34" customFormat="1">
      <c r="A221" t="s">
        <v>118</v>
      </c>
      <c r="B221"/>
      <c r="C221"/>
      <c r="D221"/>
    </row>
    <row r="222" spans="1:8" s="34" customFormat="1">
      <c r="A222" t="s">
        <v>110</v>
      </c>
      <c r="B222" s="26" t="s">
        <v>113</v>
      </c>
      <c r="C222"/>
      <c r="D222"/>
      <c r="G222" s="35">
        <v>9945.35</v>
      </c>
    </row>
    <row r="223" spans="1:8" s="34" customFormat="1">
      <c r="A223" t="s">
        <v>114</v>
      </c>
      <c r="B223" t="s">
        <v>112</v>
      </c>
      <c r="C223"/>
      <c r="D223"/>
      <c r="G223" s="35">
        <f>G222*30.2%</f>
        <v>3003.4956999999999</v>
      </c>
    </row>
    <row r="224" spans="1:8" s="34" customFormat="1">
      <c r="A224" s="36" t="s">
        <v>32</v>
      </c>
      <c r="G224" s="37">
        <f>SUM(G222:G223)</f>
        <v>12948.8457</v>
      </c>
    </row>
    <row r="225" spans="1:7" s="34" customFormat="1"/>
    <row r="226" spans="1:7" s="34" customFormat="1">
      <c r="A226" t="s">
        <v>55</v>
      </c>
      <c r="B226"/>
      <c r="C226"/>
      <c r="D226"/>
      <c r="E226"/>
      <c r="F226"/>
      <c r="G226"/>
    </row>
    <row r="227" spans="1:7" s="34" customFormat="1"/>
    <row r="228" spans="1:7" s="34" customFormat="1">
      <c r="A228" s="34" t="s">
        <v>70</v>
      </c>
    </row>
    <row r="229" spans="1:7" s="34" customFormat="1"/>
    <row r="230" spans="1:7" s="34" customFormat="1">
      <c r="B230" s="31">
        <f>G220/G224</f>
        <v>0.7827184163604638</v>
      </c>
    </row>
    <row r="231" spans="1:7" s="34" customFormat="1"/>
    <row r="232" spans="1:7" s="34" customFormat="1"/>
    <row r="233" spans="1:7" s="34" customFormat="1">
      <c r="A233" s="34" t="s">
        <v>71</v>
      </c>
      <c r="E233" s="31">
        <f>H209*B230</f>
        <v>938.93378758748293</v>
      </c>
    </row>
    <row r="234" spans="1:7" s="34" customFormat="1">
      <c r="A234" s="34" t="s">
        <v>72</v>
      </c>
      <c r="E234" s="35">
        <f>H209+E233</f>
        <v>2138.5143365585927</v>
      </c>
    </row>
    <row r="235" spans="1:7" s="34" customFormat="1">
      <c r="A235" s="34" t="s">
        <v>37</v>
      </c>
      <c r="E235" s="31">
        <f>E234*20%</f>
        <v>427.70286731171859</v>
      </c>
    </row>
    <row r="236" spans="1:7" s="34" customFormat="1"/>
    <row r="237" spans="1:7" s="34" customFormat="1">
      <c r="A237" s="34" t="s">
        <v>38</v>
      </c>
      <c r="B237" s="34" t="s">
        <v>73</v>
      </c>
      <c r="E237" s="35">
        <f>E234+E235</f>
        <v>2566.2172038703111</v>
      </c>
    </row>
    <row r="238" spans="1:7" s="34" customFormat="1"/>
    <row r="239" spans="1:7" s="34" customFormat="1">
      <c r="A239" s="34" t="s">
        <v>40</v>
      </c>
      <c r="D239" s="34" t="s">
        <v>74</v>
      </c>
    </row>
    <row r="240" spans="1:7" s="34" customFormat="1"/>
    <row r="241" spans="1:8" s="34" customFormat="1">
      <c r="A241" s="34" t="s">
        <v>75</v>
      </c>
      <c r="E241" s="31">
        <f>E237</f>
        <v>2566.2172038703111</v>
      </c>
    </row>
    <row r="242" spans="1:8" s="34" customFormat="1"/>
    <row r="243" spans="1:8" s="34" customFormat="1">
      <c r="A243" s="34" t="s">
        <v>44</v>
      </c>
      <c r="E243" s="34">
        <v>2600</v>
      </c>
    </row>
    <row r="244" spans="1:8" s="34" customFormat="1">
      <c r="A244" s="34" t="s">
        <v>45</v>
      </c>
      <c r="E244" s="34">
        <v>2650</v>
      </c>
      <c r="G244" s="38"/>
    </row>
    <row r="245" spans="1:8" s="34" customFormat="1">
      <c r="A245" s="34" t="s">
        <v>47</v>
      </c>
      <c r="E245" s="42">
        <v>2700</v>
      </c>
      <c r="G245" s="38"/>
    </row>
    <row r="246" spans="1:8" s="34" customFormat="1"/>
    <row r="247" spans="1:8">
      <c r="A247" s="39"/>
      <c r="B247" s="39"/>
      <c r="C247" s="39"/>
      <c r="D247" s="39"/>
      <c r="E247" s="39"/>
      <c r="F247" s="39"/>
      <c r="G247" s="39"/>
      <c r="H247" s="39"/>
    </row>
    <row r="248" spans="1:8">
      <c r="A248" s="70" t="s">
        <v>67</v>
      </c>
      <c r="B248" s="70"/>
      <c r="C248" s="70"/>
      <c r="D248" s="70"/>
      <c r="E248" s="70"/>
      <c r="F248" s="70"/>
      <c r="G248" s="70"/>
      <c r="H248" s="70"/>
    </row>
    <row r="249" spans="1:8">
      <c r="A249" s="39"/>
      <c r="B249" s="39"/>
      <c r="C249" s="39"/>
      <c r="D249" s="39"/>
      <c r="E249" s="39"/>
      <c r="F249" s="39"/>
      <c r="G249" s="39"/>
      <c r="H249" s="39"/>
    </row>
    <row r="250" spans="1:8">
      <c r="A250" s="40"/>
      <c r="B250" s="40"/>
      <c r="C250" s="40"/>
      <c r="D250" s="40"/>
      <c r="E250" s="40"/>
      <c r="F250" s="40"/>
      <c r="G250" s="40"/>
      <c r="H250" s="40"/>
    </row>
    <row r="252" spans="1:8" ht="17.25">
      <c r="A252" t="s">
        <v>77</v>
      </c>
    </row>
    <row r="254" spans="1:8" ht="17.25">
      <c r="A254" t="s">
        <v>78</v>
      </c>
      <c r="F254" s="43">
        <f>500*19.23</f>
        <v>9615</v>
      </c>
    </row>
    <row r="256" spans="1:8">
      <c r="A256" s="71" t="s">
        <v>79</v>
      </c>
      <c r="B256" s="71"/>
      <c r="C256" s="71"/>
      <c r="D256" s="71"/>
      <c r="E256" s="71"/>
    </row>
    <row r="257" spans="1:8">
      <c r="A257" s="41"/>
      <c r="B257" s="41"/>
      <c r="C257" s="41"/>
      <c r="D257" s="41"/>
      <c r="E257" s="41"/>
    </row>
    <row r="260" spans="1:8" ht="17.25">
      <c r="A260" t="s">
        <v>81</v>
      </c>
    </row>
    <row r="262" spans="1:8" ht="17.25">
      <c r="A262" t="s">
        <v>80</v>
      </c>
      <c r="F262" s="43">
        <f>500*2</f>
        <v>1000</v>
      </c>
    </row>
    <row r="264" spans="1:8">
      <c r="A264" s="71" t="s">
        <v>76</v>
      </c>
      <c r="B264" s="71"/>
      <c r="C264" s="71"/>
      <c r="D264" s="71"/>
      <c r="E264" s="71"/>
    </row>
    <row r="269" spans="1:8">
      <c r="A269" s="66" t="s">
        <v>24</v>
      </c>
      <c r="B269" s="66"/>
      <c r="C269" s="66"/>
      <c r="D269" s="66"/>
      <c r="E269" s="66"/>
      <c r="F269" s="66"/>
      <c r="G269" s="66"/>
      <c r="H269" s="66"/>
    </row>
    <row r="270" spans="1:8">
      <c r="B270" s="67" t="s">
        <v>25</v>
      </c>
      <c r="C270" s="67"/>
      <c r="D270" s="67"/>
      <c r="E270" s="67"/>
      <c r="F270" s="67"/>
      <c r="G270" s="67"/>
      <c r="H270" s="67"/>
    </row>
    <row r="271" spans="1:8">
      <c r="B271" s="67" t="s">
        <v>26</v>
      </c>
      <c r="C271" s="67"/>
      <c r="D271" s="67"/>
      <c r="E271" s="67"/>
      <c r="F271" s="67"/>
      <c r="G271" s="67"/>
      <c r="H271" s="67"/>
    </row>
    <row r="272" spans="1:8">
      <c r="B272" s="53"/>
      <c r="C272" s="53"/>
      <c r="D272" s="67" t="s">
        <v>115</v>
      </c>
      <c r="E272" s="67"/>
      <c r="F272" s="53"/>
      <c r="G272" s="53"/>
      <c r="H272" s="53"/>
    </row>
    <row r="274" spans="1:8" ht="48" customHeight="1">
      <c r="A274" s="65" t="s">
        <v>117</v>
      </c>
      <c r="B274" s="65"/>
      <c r="C274" s="65"/>
      <c r="D274" s="65"/>
      <c r="E274" s="65"/>
      <c r="F274" s="65"/>
      <c r="G274" s="65"/>
      <c r="H274" s="65"/>
    </row>
    <row r="275" spans="1:8">
      <c r="A275" t="s">
        <v>27</v>
      </c>
      <c r="E275" s="26">
        <f xml:space="preserve"> (29235.6*12+29235.6*12*2+29235.6*9)*1.302</f>
        <v>1712913.8039999998</v>
      </c>
      <c r="H275" s="27">
        <f>E275/1000</f>
        <v>1712.9138039999998</v>
      </c>
    </row>
    <row r="276" spans="1:8">
      <c r="A276" t="s">
        <v>28</v>
      </c>
      <c r="E276">
        <v>1973</v>
      </c>
    </row>
    <row r="277" spans="1:8">
      <c r="A277" t="s">
        <v>92</v>
      </c>
    </row>
    <row r="278" spans="1:8">
      <c r="A278" t="s">
        <v>30</v>
      </c>
    </row>
    <row r="279" spans="1:8">
      <c r="H279" s="27">
        <f>E275/E276</f>
        <v>868.17729548910279</v>
      </c>
    </row>
    <row r="281" spans="1:8">
      <c r="A281" t="s">
        <v>31</v>
      </c>
    </row>
    <row r="283" spans="1:8">
      <c r="A283" t="s">
        <v>106</v>
      </c>
      <c r="B283" t="s">
        <v>111</v>
      </c>
      <c r="G283">
        <v>60</v>
      </c>
    </row>
    <row r="284" spans="1:8">
      <c r="A284" t="s">
        <v>105</v>
      </c>
      <c r="B284" s="26" t="s">
        <v>107</v>
      </c>
      <c r="G284" s="26">
        <v>77.599999999999994</v>
      </c>
    </row>
    <row r="285" spans="1:8">
      <c r="A285" t="s">
        <v>100</v>
      </c>
      <c r="B285" s="26" t="s">
        <v>97</v>
      </c>
      <c r="G285" s="26">
        <v>7933.5</v>
      </c>
    </row>
    <row r="286" spans="1:8">
      <c r="A286" t="s">
        <v>101</v>
      </c>
      <c r="B286" s="26" t="s">
        <v>98</v>
      </c>
      <c r="G286" s="26">
        <v>287.3</v>
      </c>
    </row>
    <row r="287" spans="1:8">
      <c r="A287" t="s">
        <v>102</v>
      </c>
      <c r="B287" s="26" t="s">
        <v>99</v>
      </c>
      <c r="G287" s="26">
        <v>807.2</v>
      </c>
    </row>
    <row r="288" spans="1:8">
      <c r="A288" t="s">
        <v>103</v>
      </c>
      <c r="B288" s="26" t="s">
        <v>109</v>
      </c>
      <c r="G288" s="26">
        <v>583.70000000000005</v>
      </c>
    </row>
    <row r="289" spans="1:7">
      <c r="A289" t="s">
        <v>104</v>
      </c>
      <c r="B289" s="26" t="s">
        <v>108</v>
      </c>
      <c r="G289" s="26">
        <v>386</v>
      </c>
    </row>
    <row r="290" spans="1:7">
      <c r="G290" s="26">
        <f>SUM(G283:G289)</f>
        <v>10135.300000000001</v>
      </c>
    </row>
    <row r="291" spans="1:7">
      <c r="A291" t="s">
        <v>118</v>
      </c>
    </row>
    <row r="292" spans="1:7">
      <c r="A292" t="s">
        <v>110</v>
      </c>
      <c r="B292" s="26" t="s">
        <v>113</v>
      </c>
      <c r="E292" s="34"/>
      <c r="G292" s="26">
        <v>11376.26</v>
      </c>
    </row>
    <row r="293" spans="1:7">
      <c r="A293" t="s">
        <v>114</v>
      </c>
      <c r="B293" t="s">
        <v>112</v>
      </c>
      <c r="E293" s="34"/>
      <c r="G293" s="26">
        <f>G292*30.2%</f>
        <v>3435.6305200000002</v>
      </c>
    </row>
    <row r="294" spans="1:7">
      <c r="A294" s="29" t="s">
        <v>32</v>
      </c>
      <c r="G294" s="30">
        <f>SUM(G292:G293)</f>
        <v>14811.890520000001</v>
      </c>
    </row>
    <row r="296" spans="1:7">
      <c r="A296" t="s">
        <v>55</v>
      </c>
    </row>
    <row r="298" spans="1:7">
      <c r="A298" t="s">
        <v>34</v>
      </c>
    </row>
    <row r="300" spans="1:7">
      <c r="B300" s="31">
        <f>G290/G294</f>
        <v>0.68426781755608068</v>
      </c>
    </row>
    <row r="303" spans="1:7">
      <c r="A303" t="s">
        <v>35</v>
      </c>
      <c r="E303" s="27">
        <f>H279*B300</f>
        <v>594.06578323606891</v>
      </c>
    </row>
    <row r="304" spans="1:7">
      <c r="A304" t="s">
        <v>36</v>
      </c>
      <c r="E304" s="26">
        <f>H279+E303</f>
        <v>1462.2430787251717</v>
      </c>
    </row>
    <row r="305" spans="1:7">
      <c r="A305" t="s">
        <v>37</v>
      </c>
      <c r="E305" s="27">
        <f>E304*20%</f>
        <v>292.44861574503437</v>
      </c>
    </row>
    <row r="307" spans="1:7">
      <c r="A307" t="s">
        <v>38</v>
      </c>
      <c r="B307" t="s">
        <v>39</v>
      </c>
      <c r="E307" s="26">
        <f>E304+E305</f>
        <v>1754.6916944702061</v>
      </c>
    </row>
    <row r="309" spans="1:7">
      <c r="A309" t="s">
        <v>40</v>
      </c>
      <c r="D309" t="s">
        <v>41</v>
      </c>
    </row>
    <row r="311" spans="1:7">
      <c r="A311" t="s">
        <v>42</v>
      </c>
      <c r="E311" s="27">
        <f>E307/15</f>
        <v>116.97944629801374</v>
      </c>
      <c r="G311" t="s">
        <v>93</v>
      </c>
    </row>
    <row r="313" spans="1:7">
      <c r="A313" t="s">
        <v>44</v>
      </c>
      <c r="E313">
        <v>117</v>
      </c>
    </row>
    <row r="314" spans="1:7">
      <c r="A314" t="s">
        <v>45</v>
      </c>
      <c r="E314">
        <v>120</v>
      </c>
      <c r="G314" s="32" t="s">
        <v>94</v>
      </c>
    </row>
    <row r="315" spans="1:7">
      <c r="A315" t="s">
        <v>47</v>
      </c>
      <c r="E315" s="33">
        <v>120</v>
      </c>
      <c r="G315" s="32" t="s">
        <v>95</v>
      </c>
    </row>
  </sheetData>
  <mergeCells count="33">
    <mergeCell ref="B151:H151"/>
    <mergeCell ref="A248:H248"/>
    <mergeCell ref="A256:E256"/>
    <mergeCell ref="A264:E264"/>
    <mergeCell ref="B153:H153"/>
    <mergeCell ref="A199:H199"/>
    <mergeCell ref="B200:H200"/>
    <mergeCell ref="B201:H201"/>
    <mergeCell ref="B202:H202"/>
    <mergeCell ref="A204:H204"/>
    <mergeCell ref="A155:H155"/>
    <mergeCell ref="A1:H1"/>
    <mergeCell ref="B2:H2"/>
    <mergeCell ref="B3:H3"/>
    <mergeCell ref="A52:H52"/>
    <mergeCell ref="B53:H53"/>
    <mergeCell ref="A8:H8"/>
    <mergeCell ref="A274:H274"/>
    <mergeCell ref="A5:H5"/>
    <mergeCell ref="A6:H6"/>
    <mergeCell ref="A7:H7"/>
    <mergeCell ref="B271:H271"/>
    <mergeCell ref="B270:H270"/>
    <mergeCell ref="A269:H269"/>
    <mergeCell ref="B152:H152"/>
    <mergeCell ref="D272:E272"/>
    <mergeCell ref="B54:H54"/>
    <mergeCell ref="A101:H101"/>
    <mergeCell ref="B102:H102"/>
    <mergeCell ref="B103:H103"/>
    <mergeCell ref="A150:H150"/>
    <mergeCell ref="A57:H57"/>
    <mergeCell ref="A106:H10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услуги ФОК</vt:lpstr>
      <vt:lpstr>калькуляция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2023-04-03T03:29:40Z</dcterms:modified>
</cp:coreProperties>
</file>